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'cashflow'!$A$1:$G$59</definedName>
    <definedName name="_xlnm.Print_Area" localSheetId="0">'NEWBALANCESHEET'!$A$1:$L$60</definedName>
    <definedName name="_xlnm.Print_Area" localSheetId="1">'statement of equity'!$A$1:$Q$132</definedName>
  </definedNames>
  <calcPr fullCalcOnLoad="1"/>
</workbook>
</file>

<file path=xl/sharedStrings.xml><?xml version="1.0" encoding="utf-8"?>
<sst xmlns="http://schemas.openxmlformats.org/spreadsheetml/2006/main" count="196" uniqueCount="133">
  <si>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</si>
  <si>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</si>
  <si>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</si>
  <si>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</si>
  <si>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</si>
  <si>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</si>
  <si>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</si>
  <si>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</si>
  <si>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</si>
  <si>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</si>
  <si>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</si>
  <si>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</si>
  <si>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</si>
  <si>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</si>
  <si>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</si>
  <si>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</si>
  <si>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</si>
  <si>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</si>
  <si>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</si>
  <si>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</si>
  <si>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</si>
  <si>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</si>
  <si>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</si>
  <si>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</si>
  <si>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</si>
  <si>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</si>
  <si>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</si>
  <si>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</si>
  <si>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</si>
  <si>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</si>
  <si>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</si>
  <si>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</si>
  <si>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</si>
  <si>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</si>
  <si>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</si>
  <si>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</si>
  <si>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</si>
  <si>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</si>
  <si>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</si>
  <si>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</si>
  <si>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</si>
  <si>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</si>
  <si>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</si>
  <si>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</si>
  <si>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</si>
  <si>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</si>
  <si>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</si>
  <si>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</si>
  <si>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</si>
  <si>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</si>
  <si>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</si>
  <si>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</si>
  <si>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</si>
  <si>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</si>
  <si>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</si>
  <si>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</si>
  <si>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</si>
  <si>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</si>
  <si>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</si>
  <si>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</si>
  <si>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</si>
  <si>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</si>
  <si>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</si>
  <si>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</si>
  <si>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</si>
  <si>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</si>
  <si>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</si>
  <si>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</si>
  <si>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</si>
  <si>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</si>
  <si>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</si>
  <si>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</si>
  <si>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</si>
  <si>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</si>
  <si>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</si>
  <si>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</si>
  <si>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</si>
  <si>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</si>
  <si>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</si>
  <si>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</si>
  <si>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</si>
  <si>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</si>
  <si>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</si>
  <si>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At 1 April 2005</t>
  </si>
  <si>
    <t>-</t>
  </si>
  <si>
    <t>Net cash generated from operating activities</t>
  </si>
  <si>
    <t xml:space="preserve">Condensed consolidated cash flow statements </t>
  </si>
  <si>
    <t>Tax recoverable</t>
  </si>
  <si>
    <t>At 1 April 2006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</si>
  <si>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</si>
  <si>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</si>
  <si>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</si>
  <si>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</si>
  <si>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</si>
  <si>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</si>
  <si>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</si>
  <si>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</si>
  <si>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</si>
  <si>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</si>
  <si>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</si>
  <si>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</si>
  <si>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</si>
  <si>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</si>
  <si>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</si>
  <si>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</si>
  <si>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</si>
  <si>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</si>
  <si>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</si>
  <si>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</si>
  <si>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</si>
  <si>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</si>
  <si>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</si>
  <si>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</si>
  <si>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</si>
  <si>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 xml:space="preserve"> ended 31 March 2006 and the accompanying explanatory notes attached to interim financial statements)</t>
  </si>
  <si>
    <t>Condensed consolidated income statement</t>
  </si>
  <si>
    <t>and the accompanying explanatory notes attached to the interim financial statements)</t>
  </si>
  <si>
    <t xml:space="preserve">     year ended 31 March 2006 and the accompanying explanatory notes attached to the interim financial statements)</t>
  </si>
  <si>
    <t xml:space="preserve">               ended 31 March 2006 and the accompanying explanatory notes attached to interim financial statements.)</t>
  </si>
  <si>
    <t xml:space="preserve">            (The Condensed Consolidated Statements of Changes in Equity should be read in conjunction with the Annual Report for the year ended 31 March 2006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</si>
  <si>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</si>
  <si>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</si>
  <si>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</si>
  <si>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Condensed consolidated balance sheets as at 31 December 2006</t>
  </si>
  <si>
    <t>31.12.2006</t>
  </si>
  <si>
    <t>for the period ended 31 December 2006</t>
  </si>
  <si>
    <t>31-Dec-06</t>
  </si>
  <si>
    <t>At 31 December 2006</t>
  </si>
  <si>
    <t>At 31 December 2005</t>
  </si>
  <si>
    <t>31.12.2005</t>
  </si>
  <si>
    <t>Net cash generated  from/(used in) financing activities</t>
  </si>
  <si>
    <t>31 Dec</t>
  </si>
  <si>
    <t>9 months ended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</si>
</sst>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</numFmts>
  <fonts count="34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31" fillId="0" borderId="0" applyNumberFormat="0" applyBorder="0" applyAlignment="0">
      <protection/>
    </xf>
    <xf numFmtId="0" fontId="30" fillId="0" borderId="0" applyNumberFormat="0" applyBorder="0" applyAlignment="0">
      <protection/>
    </xf>
    <xf numFmtId="0" fontId="31" fillId="0" borderId="0" applyNumberFormat="0" applyBorder="0" applyAlignment="0">
      <protection/>
    </xf>
  </cellStyleXfs>
  <cellXfs count="143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41" fontId="8" fillId="0" borderId="0" xfId="23" applyNumberFormat="1" applyFont="1" applyProtection="1">
      <alignment/>
      <protection hidden="1"/>
    </xf>
    <xf numFmtId="167" fontId="0" fillId="0" borderId="0" xfId="15" applyNumberFormat="1" applyBorder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167" fontId="0" fillId="0" borderId="0" xfId="15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0" fontId="8" fillId="0" borderId="0" xfId="0" applyFont="1" applyAlignment="1" quotePrefix="1">
      <alignment/>
    </xf>
    <xf numFmtId="43" fontId="0" fillId="0" borderId="0" xfId="15" applyBorder="1" applyAlignment="1">
      <alignment/>
    </xf>
    <xf numFmtId="167" fontId="8" fillId="0" borderId="2" xfId="15" applyNumberFormat="1" applyFont="1" applyBorder="1" applyAlignment="1">
      <alignment/>
    </xf>
    <xf numFmtId="168" fontId="20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8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8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22" applyNumberFormat="1" applyFont="1" applyFill="1" applyBorder="1" applyAlignment="1">
      <alignment/>
      <protection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6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3" fillId="0" borderId="0" xfId="0" applyFont="1" applyAlignment="1">
      <alignment/>
    </xf>
    <xf numFmtId="167" fontId="21" fillId="0" borderId="0" xfId="15" applyNumberFormat="1" applyFont="1" applyAlignment="1">
      <alignment/>
    </xf>
    <xf numFmtId="167" fontId="33" fillId="0" borderId="0" xfId="15" applyNumberFormat="1" applyFont="1" applyAlignment="1">
      <alignment/>
    </xf>
    <xf numFmtId="167" fontId="33" fillId="0" borderId="0" xfId="15" applyNumberFormat="1" applyFont="1" applyBorder="1" applyAlignment="1">
      <alignment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25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5"/>
  <sheetViews>
    <sheetView view="pageBreakPreview" zoomScale="60" workbookViewId="0" topLeftCell="A18">
      <selection activeCell="J46" sqref="J46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105" customFormat="1" ht="17.25" customHeight="1">
      <c r="C1" s="102"/>
      <c r="D1" s="103"/>
      <c r="E1" s="103"/>
      <c r="F1" s="104"/>
      <c r="G1" s="104"/>
      <c r="H1" s="104"/>
    </row>
    <row r="2" spans="3:8" s="105" customFormat="1" ht="20.25" customHeight="1">
      <c r="C2" s="102"/>
      <c r="D2" s="103"/>
      <c r="E2" s="103"/>
      <c r="F2" s="104"/>
      <c r="G2" s="104"/>
      <c r="H2" s="104"/>
    </row>
    <row r="3" spans="3:8" s="105" customFormat="1" ht="26.25" customHeight="1">
      <c r="C3" s="71" t="s">
        <v>39</v>
      </c>
      <c r="D3" s="104"/>
      <c r="E3" s="104"/>
      <c r="F3" s="104"/>
      <c r="G3" s="104"/>
      <c r="H3" s="104"/>
    </row>
    <row r="4" spans="3:16" s="105" customFormat="1" ht="17.25" customHeight="1">
      <c r="C4" s="74" t="s">
        <v>40</v>
      </c>
      <c r="D4" s="123"/>
      <c r="E4" s="123"/>
      <c r="F4" s="123"/>
      <c r="G4" s="123"/>
      <c r="H4" s="123"/>
      <c r="I4" s="123"/>
      <c r="J4" s="123"/>
      <c r="K4" s="123"/>
      <c r="L4" s="123"/>
      <c r="N4" s="106"/>
      <c r="O4" s="106"/>
      <c r="P4" s="106"/>
    </row>
    <row r="5" spans="3:16" s="105" customFormat="1" ht="17.25" customHeight="1">
      <c r="C5" s="74" t="s">
        <v>41</v>
      </c>
      <c r="D5" s="124"/>
      <c r="E5" s="124"/>
      <c r="F5" s="124"/>
      <c r="G5" s="124"/>
      <c r="H5" s="124"/>
      <c r="I5" s="124"/>
      <c r="J5" s="124"/>
      <c r="K5" s="124"/>
      <c r="L5" s="124"/>
      <c r="N5" s="106"/>
      <c r="O5" s="106"/>
      <c r="P5" s="106"/>
    </row>
    <row r="6" spans="3:12" s="105" customFormat="1" ht="17.25" customHeight="1">
      <c r="C6" s="77"/>
      <c r="D6" s="123"/>
      <c r="E6" s="123"/>
      <c r="F6" s="123"/>
      <c r="G6" s="123"/>
      <c r="H6" s="123"/>
      <c r="I6" s="123"/>
      <c r="J6" s="123"/>
      <c r="K6" s="123"/>
      <c r="L6" s="123"/>
    </row>
    <row r="7" spans="3:12" s="105" customFormat="1" ht="22.5" customHeight="1">
      <c r="C7" s="78" t="s">
        <v>123</v>
      </c>
      <c r="D7" s="123"/>
      <c r="E7" s="123"/>
      <c r="F7" s="123"/>
      <c r="G7" s="123"/>
      <c r="H7" s="123"/>
      <c r="I7" s="123"/>
      <c r="J7" s="123"/>
      <c r="K7" s="123"/>
      <c r="L7" s="123"/>
    </row>
    <row r="8" spans="3:8" s="105" customFormat="1" ht="17.25" customHeight="1">
      <c r="C8" s="104"/>
      <c r="D8" s="104"/>
      <c r="E8" s="104"/>
      <c r="F8" s="104"/>
      <c r="G8" s="104"/>
      <c r="H8" s="104"/>
    </row>
    <row r="9" spans="3:12" s="105" customFormat="1" ht="17.25" customHeight="1"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3:12" s="105" customFormat="1" ht="17.25" customHeight="1">
      <c r="C10" s="107"/>
      <c r="D10" s="108"/>
      <c r="E10" s="108"/>
      <c r="F10" s="109"/>
      <c r="G10" s="109"/>
      <c r="H10" s="109"/>
      <c r="I10" s="109"/>
      <c r="J10" s="109"/>
      <c r="K10" s="109"/>
      <c r="L10" s="109"/>
    </row>
    <row r="11" spans="3:12" s="105" customFormat="1" ht="17.25" customHeight="1">
      <c r="C11" s="107"/>
      <c r="D11" s="108"/>
      <c r="E11" s="108"/>
      <c r="F11" s="109"/>
      <c r="G11" s="109"/>
      <c r="H11" s="109"/>
      <c r="I11" s="109"/>
      <c r="J11" s="109"/>
      <c r="K11" s="109"/>
      <c r="L11" s="109"/>
    </row>
    <row r="12" spans="3:12" s="105" customFormat="1" ht="17.25" customHeight="1">
      <c r="C12" s="108"/>
      <c r="D12" s="108"/>
      <c r="E12" s="108"/>
      <c r="F12" s="109"/>
      <c r="G12" s="109"/>
      <c r="H12" s="109"/>
      <c r="I12" s="109"/>
      <c r="J12" s="106" t="s">
        <v>89</v>
      </c>
      <c r="K12" s="109"/>
      <c r="L12" s="106" t="s">
        <v>90</v>
      </c>
    </row>
    <row r="13" spans="3:12" s="105" customFormat="1" ht="17.25" customHeight="1">
      <c r="C13" s="108"/>
      <c r="D13" s="108"/>
      <c r="E13" s="108"/>
      <c r="F13" s="109"/>
      <c r="G13" s="109" t="s">
        <v>96</v>
      </c>
      <c r="H13" s="109"/>
      <c r="I13" s="109"/>
      <c r="J13" s="106" t="s">
        <v>91</v>
      </c>
      <c r="K13" s="106"/>
      <c r="L13" s="106" t="s">
        <v>91</v>
      </c>
    </row>
    <row r="14" spans="9:12" s="110" customFormat="1" ht="17.25" customHeight="1">
      <c r="I14" s="111"/>
      <c r="J14" s="131" t="s">
        <v>126</v>
      </c>
      <c r="K14" s="113"/>
      <c r="L14" s="112">
        <v>38807</v>
      </c>
    </row>
    <row r="15" spans="9:12" s="110" customFormat="1" ht="17.25" customHeight="1">
      <c r="I15" s="114"/>
      <c r="J15" s="115" t="s">
        <v>52</v>
      </c>
      <c r="L15" s="115" t="s">
        <v>52</v>
      </c>
    </row>
    <row r="16" spans="9:12" s="105" customFormat="1" ht="17.25" customHeight="1">
      <c r="I16" s="103"/>
      <c r="J16" s="104"/>
      <c r="L16" s="106" t="s">
        <v>92</v>
      </c>
    </row>
    <row r="17" spans="3:12" s="105" customFormat="1" ht="17.25" customHeight="1">
      <c r="C17" s="110" t="s">
        <v>102</v>
      </c>
      <c r="I17" s="103"/>
      <c r="J17" s="104"/>
      <c r="L17" s="104"/>
    </row>
    <row r="18" spans="3:12" s="105" customFormat="1" ht="17.25" customHeight="1">
      <c r="C18" s="118" t="s">
        <v>93</v>
      </c>
      <c r="I18" s="104"/>
      <c r="J18" s="116">
        <v>89646</v>
      </c>
      <c r="K18" s="116"/>
      <c r="L18" s="126">
        <v>92417</v>
      </c>
    </row>
    <row r="19" spans="3:12" s="105" customFormat="1" ht="17.25" customHeight="1">
      <c r="C19" s="118" t="s">
        <v>82</v>
      </c>
      <c r="I19" s="104"/>
      <c r="J19" s="116">
        <v>182</v>
      </c>
      <c r="K19" s="116"/>
      <c r="L19" s="126">
        <v>191</v>
      </c>
    </row>
    <row r="20" spans="3:12" s="117" customFormat="1" ht="17.25" customHeight="1">
      <c r="C20" s="107" t="s">
        <v>98</v>
      </c>
      <c r="D20" s="105"/>
      <c r="E20" s="105"/>
      <c r="F20" s="105"/>
      <c r="G20" s="105"/>
      <c r="H20" s="105"/>
      <c r="I20" s="104"/>
      <c r="J20" s="119">
        <f>SUM(J18:J19)</f>
        <v>89828</v>
      </c>
      <c r="K20" s="116"/>
      <c r="L20" s="119">
        <f>SUM(L18:L19)</f>
        <v>92608</v>
      </c>
    </row>
    <row r="21" spans="3:12" s="117" customFormat="1" ht="17.25" customHeight="1">
      <c r="C21" s="120"/>
      <c r="D21" s="105"/>
      <c r="E21" s="105"/>
      <c r="F21" s="105"/>
      <c r="G21" s="105"/>
      <c r="H21" s="105"/>
      <c r="I21" s="104"/>
      <c r="J21" s="116"/>
      <c r="K21" s="116"/>
      <c r="L21" s="116"/>
    </row>
    <row r="22" spans="3:12" s="105" customFormat="1" ht="17.25" customHeight="1">
      <c r="C22" s="107"/>
      <c r="I22" s="104"/>
      <c r="J22" s="116"/>
      <c r="K22" s="116"/>
      <c r="L22" s="116"/>
    </row>
    <row r="23" spans="3:12" s="105" customFormat="1" ht="17.25" customHeight="1">
      <c r="C23" s="121" t="s">
        <v>59</v>
      </c>
      <c r="I23" s="104"/>
      <c r="J23" s="116">
        <v>103496</v>
      </c>
      <c r="K23" s="116"/>
      <c r="L23" s="116">
        <v>100600</v>
      </c>
    </row>
    <row r="24" spans="3:12" s="105" customFormat="1" ht="17.25" customHeight="1">
      <c r="C24" s="6" t="s">
        <v>97</v>
      </c>
      <c r="I24" s="104"/>
      <c r="J24" s="116">
        <v>70479</v>
      </c>
      <c r="K24" s="116"/>
      <c r="L24" s="116">
        <v>56058</v>
      </c>
    </row>
    <row r="25" spans="3:12" s="117" customFormat="1" ht="17.25" customHeight="1">
      <c r="C25" s="121" t="s">
        <v>87</v>
      </c>
      <c r="D25" s="105"/>
      <c r="E25" s="105"/>
      <c r="F25" s="105"/>
      <c r="G25" s="105"/>
      <c r="H25" s="105"/>
      <c r="I25" s="104"/>
      <c r="J25" s="116">
        <v>627</v>
      </c>
      <c r="K25" s="116"/>
      <c r="L25" s="116">
        <v>627</v>
      </c>
    </row>
    <row r="26" spans="3:12" s="105" customFormat="1" ht="17.25" customHeight="1">
      <c r="C26" s="6" t="s">
        <v>76</v>
      </c>
      <c r="I26" s="104"/>
      <c r="J26" s="116">
        <v>47953</v>
      </c>
      <c r="K26" s="116"/>
      <c r="L26" s="116">
        <v>35519</v>
      </c>
    </row>
    <row r="27" spans="3:12" s="117" customFormat="1" ht="17.25" customHeight="1">
      <c r="C27" s="107" t="s">
        <v>99</v>
      </c>
      <c r="D27" s="105"/>
      <c r="E27" s="105"/>
      <c r="F27" s="105"/>
      <c r="G27" s="105"/>
      <c r="H27" s="105"/>
      <c r="I27" s="104"/>
      <c r="J27" s="119">
        <f>SUM(J23:J26)</f>
        <v>222555</v>
      </c>
      <c r="K27" s="116"/>
      <c r="L27" s="119">
        <f>SUM(L23:L26)</f>
        <v>192804</v>
      </c>
    </row>
    <row r="28" spans="3:12" s="105" customFormat="1" ht="17.25" customHeight="1">
      <c r="C28" s="120"/>
      <c r="I28" s="104"/>
      <c r="J28" s="116"/>
      <c r="K28" s="116"/>
      <c r="L28" s="116"/>
    </row>
    <row r="29" spans="3:12" s="105" customFormat="1" ht="17.25" customHeight="1" thickBot="1">
      <c r="C29" s="107" t="s">
        <v>103</v>
      </c>
      <c r="I29" s="104"/>
      <c r="J29" s="122">
        <f>J20+J27</f>
        <v>312383</v>
      </c>
      <c r="K29" s="116"/>
      <c r="L29" s="122">
        <f>L20+L27</f>
        <v>285412</v>
      </c>
    </row>
    <row r="30" spans="3:12" s="105" customFormat="1" ht="17.25" customHeight="1" thickTop="1">
      <c r="C30" s="120"/>
      <c r="I30" s="104"/>
      <c r="J30" s="116"/>
      <c r="K30" s="116"/>
      <c r="L30" s="116"/>
    </row>
    <row r="31" spans="3:12" s="105" customFormat="1" ht="17.25" customHeight="1">
      <c r="C31" s="107"/>
      <c r="I31" s="104"/>
      <c r="J31" s="116"/>
      <c r="K31" s="116"/>
      <c r="L31" s="116"/>
    </row>
    <row r="32" spans="3:12" s="117" customFormat="1" ht="17.25" customHeight="1">
      <c r="C32" s="107" t="s">
        <v>94</v>
      </c>
      <c r="D32" s="105"/>
      <c r="E32" s="105"/>
      <c r="F32" s="105"/>
      <c r="G32" s="105"/>
      <c r="H32" s="105"/>
      <c r="I32" s="104"/>
      <c r="J32" s="116"/>
      <c r="K32" s="116"/>
      <c r="L32" s="116"/>
    </row>
    <row r="33" spans="3:12" s="117" customFormat="1" ht="17.25" customHeight="1">
      <c r="C33" s="121" t="s">
        <v>79</v>
      </c>
      <c r="D33" s="105"/>
      <c r="E33" s="105"/>
      <c r="F33" s="105"/>
      <c r="G33" s="105"/>
      <c r="H33" s="105"/>
      <c r="I33" s="104"/>
      <c r="J33" s="116">
        <v>99305</v>
      </c>
      <c r="K33" s="116"/>
      <c r="L33" s="116">
        <v>99305</v>
      </c>
    </row>
    <row r="34" spans="3:12" s="117" customFormat="1" ht="17.25" customHeight="1">
      <c r="C34" s="121" t="s">
        <v>80</v>
      </c>
      <c r="D34" s="105"/>
      <c r="E34" s="105"/>
      <c r="F34" s="105"/>
      <c r="G34" s="105"/>
      <c r="H34" s="105"/>
      <c r="I34" s="104"/>
      <c r="J34" s="116">
        <v>101155</v>
      </c>
      <c r="K34" s="116"/>
      <c r="L34" s="116">
        <v>80293</v>
      </c>
    </row>
    <row r="35" spans="3:12" s="117" customFormat="1" ht="17.25" customHeight="1">
      <c r="C35" s="107" t="s">
        <v>95</v>
      </c>
      <c r="D35" s="105"/>
      <c r="E35" s="105"/>
      <c r="F35" s="105"/>
      <c r="G35" s="105"/>
      <c r="H35" s="105"/>
      <c r="I35" s="104"/>
      <c r="J35" s="119">
        <f>J33+J34</f>
        <v>200460</v>
      </c>
      <c r="K35" s="116"/>
      <c r="L35" s="119">
        <f>L33+L34</f>
        <v>179598</v>
      </c>
    </row>
    <row r="36" spans="3:12" s="117" customFormat="1" ht="17.25" customHeight="1">
      <c r="C36" s="107"/>
      <c r="D36" s="105"/>
      <c r="E36" s="105"/>
      <c r="F36" s="105"/>
      <c r="G36" s="105"/>
      <c r="H36" s="105"/>
      <c r="I36" s="104"/>
      <c r="J36" s="116"/>
      <c r="K36" s="116"/>
      <c r="L36" s="116"/>
    </row>
    <row r="37" spans="3:12" s="117" customFormat="1" ht="17.25" customHeight="1">
      <c r="C37" s="107"/>
      <c r="D37" s="105"/>
      <c r="E37" s="105"/>
      <c r="F37" s="105"/>
      <c r="G37" s="105"/>
      <c r="H37" s="105"/>
      <c r="I37" s="104"/>
      <c r="J37" s="116"/>
      <c r="K37" s="116"/>
      <c r="L37" s="116"/>
    </row>
    <row r="38" spans="3:12" s="117" customFormat="1" ht="17.25" customHeight="1">
      <c r="C38" s="107" t="s">
        <v>104</v>
      </c>
      <c r="D38" s="105"/>
      <c r="E38" s="105"/>
      <c r="F38" s="105"/>
      <c r="G38" s="105"/>
      <c r="H38" s="105"/>
      <c r="I38" s="104"/>
      <c r="J38" s="116"/>
      <c r="K38" s="116"/>
      <c r="L38" s="116"/>
    </row>
    <row r="39" spans="3:12" s="117" customFormat="1" ht="17.25" customHeight="1">
      <c r="C39" s="6" t="s">
        <v>77</v>
      </c>
      <c r="D39" s="105"/>
      <c r="E39" s="105"/>
      <c r="F39" s="105"/>
      <c r="G39" s="105"/>
      <c r="H39" s="105"/>
      <c r="I39" s="104"/>
      <c r="J39" s="116">
        <v>12423</v>
      </c>
      <c r="K39" s="116"/>
      <c r="L39" s="116">
        <v>12964</v>
      </c>
    </row>
    <row r="40" spans="3:12" s="117" customFormat="1" ht="17.25" customHeight="1">
      <c r="C40" s="6" t="s">
        <v>81</v>
      </c>
      <c r="D40" s="105"/>
      <c r="E40" s="105"/>
      <c r="F40" s="105"/>
      <c r="G40" s="105"/>
      <c r="H40" s="105"/>
      <c r="I40" s="104"/>
      <c r="J40" s="116">
        <v>3318</v>
      </c>
      <c r="K40" s="116"/>
      <c r="L40" s="116">
        <v>3667</v>
      </c>
    </row>
    <row r="41" spans="3:12" s="117" customFormat="1" ht="17.25" customHeight="1">
      <c r="C41" s="110" t="s">
        <v>100</v>
      </c>
      <c r="D41" s="105"/>
      <c r="E41" s="105"/>
      <c r="F41" s="105"/>
      <c r="G41" s="105"/>
      <c r="H41" s="105"/>
      <c r="I41" s="104"/>
      <c r="J41" s="119">
        <f>J39+J40</f>
        <v>15741</v>
      </c>
      <c r="K41" s="116"/>
      <c r="L41" s="119">
        <f>L39+L40</f>
        <v>16631</v>
      </c>
    </row>
    <row r="42" spans="3:12" s="117" customFormat="1" ht="17.25" customHeight="1">
      <c r="C42" s="107"/>
      <c r="D42" s="105"/>
      <c r="E42" s="105"/>
      <c r="F42" s="105"/>
      <c r="G42" s="105"/>
      <c r="H42" s="105"/>
      <c r="I42" s="104"/>
      <c r="J42" s="116"/>
      <c r="K42" s="116"/>
      <c r="L42" s="116"/>
    </row>
    <row r="43" spans="3:12" s="117" customFormat="1" ht="17.25" customHeight="1">
      <c r="C43" s="6" t="s">
        <v>61</v>
      </c>
      <c r="D43" s="105"/>
      <c r="E43" s="105"/>
      <c r="F43" s="105"/>
      <c r="G43" s="105"/>
      <c r="H43" s="105"/>
      <c r="I43" s="104"/>
      <c r="J43" s="116">
        <v>17387</v>
      </c>
      <c r="K43" s="116"/>
      <c r="L43" s="116">
        <v>32125</v>
      </c>
    </row>
    <row r="44" spans="3:12" s="117" customFormat="1" ht="17.25" customHeight="1">
      <c r="C44" s="6" t="s">
        <v>77</v>
      </c>
      <c r="D44" s="103"/>
      <c r="E44" s="103"/>
      <c r="F44" s="104"/>
      <c r="G44" s="104"/>
      <c r="H44" s="104"/>
      <c r="I44" s="105"/>
      <c r="J44" s="116">
        <v>76219</v>
      </c>
      <c r="K44" s="105"/>
      <c r="L44" s="116">
        <v>57058</v>
      </c>
    </row>
    <row r="45" spans="3:12" s="117" customFormat="1" ht="17.25" customHeight="1">
      <c r="C45" s="6" t="s">
        <v>78</v>
      </c>
      <c r="D45" s="103"/>
      <c r="E45" s="103"/>
      <c r="F45" s="104"/>
      <c r="G45" s="104"/>
      <c r="H45" s="104"/>
      <c r="I45" s="105"/>
      <c r="J45" s="116">
        <v>2576</v>
      </c>
      <c r="K45" s="105"/>
      <c r="L45" s="116">
        <v>0</v>
      </c>
    </row>
    <row r="46" spans="3:12" s="105" customFormat="1" ht="15.75">
      <c r="C46" s="110" t="s">
        <v>101</v>
      </c>
      <c r="I46" s="104"/>
      <c r="J46" s="119">
        <f>SUM(J43:J45)</f>
        <v>96182</v>
      </c>
      <c r="L46" s="119">
        <f>SUM(L43:L45)</f>
        <v>89183</v>
      </c>
    </row>
    <row r="47" spans="9:10" s="105" customFormat="1" ht="15.75">
      <c r="I47" s="104"/>
      <c r="J47" s="129"/>
    </row>
    <row r="48" spans="3:12" s="105" customFormat="1" ht="15.75">
      <c r="C48" s="107" t="s">
        <v>105</v>
      </c>
      <c r="I48" s="104"/>
      <c r="J48" s="127">
        <f>J41+J46</f>
        <v>111923</v>
      </c>
      <c r="L48" s="127">
        <f>L41+L46</f>
        <v>105814</v>
      </c>
    </row>
    <row r="49" spans="9:10" s="105" customFormat="1" ht="15.75">
      <c r="I49" s="104"/>
      <c r="J49" s="129"/>
    </row>
    <row r="50" spans="3:12" s="105" customFormat="1" ht="16.5" thickBot="1">
      <c r="C50" s="110" t="s">
        <v>106</v>
      </c>
      <c r="I50" s="104"/>
      <c r="J50" s="128">
        <f>+J48+J35</f>
        <v>312383</v>
      </c>
      <c r="L50" s="128">
        <f>+L48+L35</f>
        <v>285412</v>
      </c>
    </row>
    <row r="51" s="105" customFormat="1" ht="16.5" thickTop="1">
      <c r="I51" s="104"/>
    </row>
    <row r="52" s="105" customFormat="1" ht="15.75">
      <c r="I52" s="104"/>
    </row>
    <row r="53" s="105" customFormat="1" ht="15.75">
      <c r="I53" s="104"/>
    </row>
    <row r="54" s="105" customFormat="1" ht="15.75">
      <c r="I54" s="104"/>
    </row>
    <row r="55" spans="3:9" s="105" customFormat="1" ht="15.75">
      <c r="C55" s="6" t="s">
        <v>120</v>
      </c>
      <c r="I55" s="104"/>
    </row>
    <row r="56" spans="3:9" s="105" customFormat="1" ht="15.75">
      <c r="C56" s="105" t="s">
        <v>114</v>
      </c>
      <c r="I56" s="104"/>
    </row>
    <row r="57" s="105" customFormat="1" ht="15.75">
      <c r="I57" s="104"/>
    </row>
    <row r="58" s="105" customFormat="1" ht="15.75">
      <c r="I58" s="104"/>
    </row>
    <row r="59" s="105" customFormat="1" ht="15.75">
      <c r="I59" s="104"/>
    </row>
    <row r="60" s="105" customFormat="1" ht="15.75">
      <c r="I60" s="104"/>
    </row>
    <row r="61" s="105" customFormat="1" ht="15.75">
      <c r="I61" s="104"/>
    </row>
    <row r="62" s="105" customFormat="1" ht="15.75">
      <c r="I62" s="104"/>
    </row>
    <row r="63" s="105" customFormat="1" ht="15.75">
      <c r="I63" s="104"/>
    </row>
    <row r="64" s="105" customFormat="1" ht="15.75">
      <c r="I64" s="104"/>
    </row>
    <row r="65" s="105" customFormat="1" ht="15.75">
      <c r="I65" s="104"/>
    </row>
    <row r="66" s="105" customFormat="1" ht="15.75">
      <c r="I66" s="104"/>
    </row>
    <row r="67" s="105" customFormat="1" ht="15.75">
      <c r="I67" s="104"/>
    </row>
    <row r="68" s="105" customFormat="1" ht="15.75">
      <c r="I68" s="104"/>
    </row>
    <row r="69" s="105" customFormat="1" ht="15.75">
      <c r="I69" s="104"/>
    </row>
    <row r="70" s="105" customFormat="1" ht="15.75">
      <c r="I70" s="104"/>
    </row>
    <row r="71" s="105" customFormat="1" ht="15.75">
      <c r="I71" s="104"/>
    </row>
    <row r="72" s="105" customFormat="1" ht="15.75">
      <c r="I72" s="104"/>
    </row>
    <row r="73" s="105" customFormat="1" ht="15.75">
      <c r="I73" s="104"/>
    </row>
    <row r="74" s="105" customFormat="1" ht="15.75">
      <c r="I74" s="104"/>
    </row>
    <row r="75" s="105" customFormat="1" ht="15.75">
      <c r="I75" s="104"/>
    </row>
    <row r="76" s="105" customFormat="1" ht="15.75">
      <c r="I76" s="104"/>
    </row>
    <row r="77" s="105" customFormat="1" ht="15.75">
      <c r="I77" s="104"/>
    </row>
    <row r="78" s="105" customFormat="1" ht="15.75">
      <c r="I78" s="104"/>
    </row>
    <row r="79" s="105" customFormat="1" ht="15.75">
      <c r="I79" s="104"/>
    </row>
    <row r="80" s="105" customFormat="1" ht="15.75">
      <c r="I80" s="104"/>
    </row>
    <row r="81" s="105" customFormat="1" ht="15.75">
      <c r="I81" s="104"/>
    </row>
    <row r="82" s="105" customFormat="1" ht="15.75">
      <c r="I82" s="104"/>
    </row>
    <row r="83" s="105" customFormat="1" ht="15.75">
      <c r="I83" s="104"/>
    </row>
    <row r="84" s="105" customFormat="1" ht="15.75">
      <c r="I84" s="104"/>
    </row>
    <row r="85" s="105" customFormat="1" ht="15.75">
      <c r="I85" s="104"/>
    </row>
    <row r="86" s="105" customFormat="1" ht="15.75">
      <c r="I86" s="104"/>
    </row>
    <row r="87" s="105" customFormat="1" ht="15.75">
      <c r="I87" s="104"/>
    </row>
    <row r="88" s="105" customFormat="1" ht="15.75">
      <c r="I88" s="104"/>
    </row>
    <row r="89" s="105" customFormat="1" ht="15.75">
      <c r="I89" s="104"/>
    </row>
    <row r="90" s="105" customFormat="1" ht="15.75">
      <c r="I90" s="104"/>
    </row>
    <row r="91" s="105" customFormat="1" ht="15.75">
      <c r="I91" s="104"/>
    </row>
    <row r="92" s="105" customFormat="1" ht="15.75">
      <c r="I92" s="104"/>
    </row>
    <row r="93" s="105" customFormat="1" ht="15.75">
      <c r="I93" s="104"/>
    </row>
    <row r="94" s="105" customFormat="1" ht="15.75">
      <c r="I94" s="104"/>
    </row>
    <row r="95" s="105" customFormat="1" ht="15.75">
      <c r="I95" s="104"/>
    </row>
    <row r="96" s="105" customFormat="1" ht="15.75">
      <c r="I96" s="104"/>
    </row>
    <row r="97" s="105" customFormat="1" ht="15.75">
      <c r="I97" s="104"/>
    </row>
    <row r="98" s="105" customFormat="1" ht="15.75">
      <c r="I98" s="104"/>
    </row>
    <row r="99" s="105" customFormat="1" ht="15.75">
      <c r="I99" s="104"/>
    </row>
    <row r="100" s="105" customFormat="1" ht="15.75">
      <c r="I100" s="104"/>
    </row>
    <row r="101" s="105" customFormat="1" ht="15.75">
      <c r="I101" s="104"/>
    </row>
    <row r="102" s="105" customFormat="1" ht="15.75">
      <c r="I102" s="104"/>
    </row>
    <row r="103" s="105" customFormat="1" ht="15.75">
      <c r="I103" s="104"/>
    </row>
    <row r="104" s="105" customFormat="1" ht="15.75">
      <c r="I104" s="104"/>
    </row>
    <row r="105" s="105" customFormat="1" ht="15.75">
      <c r="I105" s="104"/>
    </row>
    <row r="106" s="105" customFormat="1" ht="15.75">
      <c r="I106" s="104"/>
    </row>
    <row r="107" s="105" customFormat="1" ht="15.75">
      <c r="I107" s="104"/>
    </row>
    <row r="108" s="105" customFormat="1" ht="15.75">
      <c r="I108" s="104"/>
    </row>
    <row r="109" s="105" customFormat="1" ht="15.75">
      <c r="I109" s="104"/>
    </row>
    <row r="110" s="105" customFormat="1" ht="15.75">
      <c r="I110" s="104"/>
    </row>
    <row r="111" s="105" customFormat="1" ht="15.75">
      <c r="I111" s="104"/>
    </row>
    <row r="112" s="105" customFormat="1" ht="15.75">
      <c r="I112" s="104"/>
    </row>
    <row r="113" s="105" customFormat="1" ht="15.75">
      <c r="I113" s="104"/>
    </row>
    <row r="114" s="105" customFormat="1" ht="15.75">
      <c r="I114" s="104"/>
    </row>
    <row r="115" s="105" customFormat="1" ht="15.75">
      <c r="I115" s="104"/>
    </row>
    <row r="116" s="105" customFormat="1" ht="15.75">
      <c r="I116" s="104"/>
    </row>
    <row r="117" s="105" customFormat="1" ht="15.75">
      <c r="I117" s="104"/>
    </row>
    <row r="118" s="105" customFormat="1" ht="15.75">
      <c r="I118" s="104"/>
    </row>
    <row r="119" s="105" customFormat="1" ht="15.75">
      <c r="I119" s="104"/>
    </row>
    <row r="120" s="105" customFormat="1" ht="15.75">
      <c r="I120" s="104"/>
    </row>
    <row r="121" s="105" customFormat="1" ht="15.75">
      <c r="I121" s="104"/>
    </row>
    <row r="122" s="105" customFormat="1" ht="15.75">
      <c r="I122" s="104"/>
    </row>
    <row r="123" s="105" customFormat="1" ht="15.75">
      <c r="I123" s="104"/>
    </row>
    <row r="124" s="105" customFormat="1" ht="15.75">
      <c r="I124" s="104"/>
    </row>
    <row r="125" s="105" customFormat="1" ht="15.75">
      <c r="I125" s="104"/>
    </row>
    <row r="126" s="105" customFormat="1" ht="15.75">
      <c r="I126" s="104"/>
    </row>
    <row r="127" s="105" customFormat="1" ht="15.75">
      <c r="I127" s="104"/>
    </row>
    <row r="128" s="105" customFormat="1" ht="15.75">
      <c r="I128" s="104"/>
    </row>
    <row r="129" s="105" customFormat="1" ht="15.75">
      <c r="I129" s="104"/>
    </row>
    <row r="130" s="105" customFormat="1" ht="15.75">
      <c r="I130" s="104"/>
    </row>
    <row r="131" s="105" customFormat="1" ht="15.75">
      <c r="I131" s="104"/>
    </row>
    <row r="132" s="105" customFormat="1" ht="15.75">
      <c r="I132" s="104"/>
    </row>
    <row r="133" s="105" customFormat="1" ht="15.75">
      <c r="I133" s="104"/>
    </row>
    <row r="134" s="105" customFormat="1" ht="15.75">
      <c r="I134" s="104"/>
    </row>
    <row r="135" s="105" customFormat="1" ht="15.75">
      <c r="I135" s="104"/>
    </row>
    <row r="136" s="105" customFormat="1" ht="15.75">
      <c r="I136" s="104"/>
    </row>
    <row r="137" s="105" customFormat="1" ht="15.75">
      <c r="I137" s="104"/>
    </row>
    <row r="138" s="105" customFormat="1" ht="15.75">
      <c r="I138" s="104"/>
    </row>
    <row r="139" s="105" customFormat="1" ht="15.75">
      <c r="I139" s="104"/>
    </row>
    <row r="140" s="105" customFormat="1" ht="15.75">
      <c r="I140" s="104"/>
    </row>
    <row r="141" s="105" customFormat="1" ht="15.75">
      <c r="I141" s="104"/>
    </row>
    <row r="142" s="105" customFormat="1" ht="15.75">
      <c r="I142" s="104"/>
    </row>
    <row r="143" s="105" customFormat="1" ht="15.75">
      <c r="I143" s="104"/>
    </row>
    <row r="144" s="105" customFormat="1" ht="15.75">
      <c r="I144" s="104"/>
    </row>
    <row r="145" s="105" customFormat="1" ht="15.75">
      <c r="I145" s="104"/>
    </row>
    <row r="146" s="105" customFormat="1" ht="15.75">
      <c r="I146" s="104"/>
    </row>
    <row r="147" s="105" customFormat="1" ht="15.75">
      <c r="I147" s="104"/>
    </row>
    <row r="148" s="105" customFormat="1" ht="15.75">
      <c r="I148" s="104"/>
    </row>
    <row r="149" s="105" customFormat="1" ht="15.75">
      <c r="I149" s="104"/>
    </row>
    <row r="150" s="105" customFormat="1" ht="15.75">
      <c r="I150" s="104"/>
    </row>
    <row r="151" s="105" customFormat="1" ht="15.75">
      <c r="I151" s="104"/>
    </row>
    <row r="152" s="105" customFormat="1" ht="15.75">
      <c r="I152" s="104"/>
    </row>
    <row r="153" s="105" customFormat="1" ht="15.75">
      <c r="I153" s="104"/>
    </row>
    <row r="154" s="105" customFormat="1" ht="15.75">
      <c r="I154" s="104"/>
    </row>
    <row r="155" s="105" customFormat="1" ht="15.75">
      <c r="I155" s="104"/>
    </row>
  </sheetData>
  <printOptions/>
  <pageMargins left="0.75" right="0.75" top="0.52" bottom="0.94" header="0.5" footer="0.5"/>
  <pageSetup horizontalDpi="300" verticalDpi="300" orientation="portrait" scale="68" r:id="rId1"/>
  <headerFooter alignWithMargins="0">
    <oddFooter>&amp;R&amp;12 4 - 19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58">
      <selection activeCell="N121" sqref="N121"/>
    </sheetView>
  </sheetViews>
  <sheetFormatPr defaultColWidth="9.140625" defaultRowHeight="12.75"/>
  <cols>
    <col min="1" max="1" width="2.57421875" style="6" customWidth="1"/>
    <col min="2" max="2" width="42.28125" style="6" customWidth="1"/>
    <col min="3" max="3" width="2.7109375" style="6" customWidth="1"/>
    <col min="4" max="4" width="3.7109375" style="6" customWidth="1"/>
    <col min="5" max="5" width="2.7109375" style="6" customWidth="1"/>
    <col min="6" max="6" width="15.5742187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5.57421875" style="6" customWidth="1"/>
    <col min="11" max="11" width="2.421875" style="6" customWidth="1"/>
    <col min="12" max="12" width="15.57421875" style="6" customWidth="1"/>
    <col min="13" max="13" width="2.7109375" style="21" customWidth="1"/>
    <col min="14" max="14" width="15.57421875" style="7" customWidth="1"/>
    <col min="15" max="15" width="2.7109375" style="6" customWidth="1"/>
    <col min="16" max="16" width="15.5742187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125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88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-2525</v>
      </c>
      <c r="M33" s="54"/>
      <c r="N33" s="54">
        <v>82622</v>
      </c>
      <c r="O33" s="55"/>
      <c r="P33" s="54">
        <f>SUM(F33,H33,J33,N33,L33)</f>
        <v>179598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-2525</v>
      </c>
      <c r="M35" s="55"/>
      <c r="N35" s="54">
        <f>SUM(N33:N34)</f>
        <v>82622</v>
      </c>
      <c r="O35" s="55"/>
      <c r="P35" s="54">
        <f>SUM(P33:P34)</f>
        <v>179598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-2542</v>
      </c>
      <c r="M44" s="59"/>
      <c r="N44" s="60"/>
      <c r="O44" s="60"/>
      <c r="P44" s="54">
        <f>SUM(F44,H44,J44,N44,L44)</f>
        <v>-2542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34924</v>
      </c>
      <c r="O46" s="55"/>
      <c r="P46" s="54">
        <f>SUM(F46,H46,J46,N46,L46)</f>
        <v>34924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f>-5720-5800</f>
        <v>-11520</v>
      </c>
      <c r="O48" s="55"/>
      <c r="P48" s="54">
        <f>SUM(F48,H48,J48,N48,L48)</f>
        <v>-11520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127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-5067</v>
      </c>
      <c r="M50" s="55"/>
      <c r="N50" s="66">
        <f>SUM(N35:N48)</f>
        <v>106026</v>
      </c>
      <c r="O50" s="55"/>
      <c r="P50" s="66">
        <f>SUM(P35:P48)</f>
        <v>200460</v>
      </c>
      <c r="Q50" s="68"/>
      <c r="R50" s="69"/>
      <c r="S50" s="46">
        <f>SUM(F50:N50)</f>
        <v>200460</v>
      </c>
      <c r="T50" s="69"/>
      <c r="U50" s="69" t="e">
        <f>-#REF!</f>
        <v>#REF!</v>
      </c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>
        <f>L33</f>
        <v>-2525</v>
      </c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 t="e">
        <f>SUM(U50:U57)</f>
        <v>#REF!</v>
      </c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83</v>
      </c>
      <c r="E107" s="50"/>
      <c r="F107" s="54">
        <v>95547</v>
      </c>
      <c r="G107" s="55"/>
      <c r="H107" s="54">
        <v>0</v>
      </c>
      <c r="I107" s="54"/>
      <c r="J107" s="54">
        <v>196</v>
      </c>
      <c r="K107" s="54"/>
      <c r="L107" s="54">
        <v>-884</v>
      </c>
      <c r="M107" s="54"/>
      <c r="N107" s="54">
        <v>62562</v>
      </c>
      <c r="O107" s="55"/>
      <c r="P107" s="54">
        <f>SUM(F107,H107,J107,N107,L107)</f>
        <v>157421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95547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-884</v>
      </c>
      <c r="M109" s="55"/>
      <c r="N109" s="54">
        <f>SUM(N107:N108)</f>
        <v>62562</v>
      </c>
      <c r="O109" s="55"/>
      <c r="P109" s="54">
        <f>SUM(P107:P108)</f>
        <v>157421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3758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3758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100</v>
      </c>
      <c r="M118" s="59"/>
      <c r="N118" s="60"/>
      <c r="O118" s="60"/>
      <c r="P118" s="54">
        <f>SUM(F118,H118,J118,N118,L118)</f>
        <v>100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24889</v>
      </c>
      <c r="O120" s="55"/>
      <c r="P120" s="54">
        <f>SUM(F120,H120,J120,N120,L120)</f>
        <v>24889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f>-5643-5005</f>
        <v>-10648</v>
      </c>
      <c r="O122" s="55"/>
      <c r="P122" s="54">
        <f>SUM(F122,H122,J122,N122,L122)</f>
        <v>-10648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128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-784</v>
      </c>
      <c r="M124" s="55"/>
      <c r="N124" s="66">
        <f>SUM(N109:N122)</f>
        <v>76803</v>
      </c>
      <c r="O124" s="55"/>
      <c r="P124" s="66">
        <f>SUM(P109:P122)</f>
        <v>175520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30" ht="15.75">
      <c r="B130" s="6" t="s">
        <v>119</v>
      </c>
    </row>
    <row r="131" spans="2:17" ht="15.75">
      <c r="B131" s="138" t="s">
        <v>116</v>
      </c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</row>
  </sheetData>
  <mergeCells count="1">
    <mergeCell ref="B131:Q131"/>
  </mergeCells>
  <printOptions/>
  <pageMargins left="0.75" right="0.75" top="0.52" bottom="1" header="0.5" footer="0.5"/>
  <pageSetup horizontalDpi="360" verticalDpi="360" orientation="portrait" scale="59" r:id="rId1"/>
  <headerFooter alignWithMargins="0">
    <oddFooter>&amp;R&amp;12 4 - 21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4">
      <selection activeCell="H21" sqref="H21"/>
    </sheetView>
  </sheetViews>
  <sheetFormatPr defaultColWidth="9.140625" defaultRowHeight="12.75"/>
  <cols>
    <col min="1" max="1" width="9.140625" style="73" customWidth="1"/>
    <col min="2" max="2" width="39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115</v>
      </c>
      <c r="C5" s="22"/>
      <c r="D5" s="22"/>
      <c r="E5" s="22"/>
      <c r="F5" s="16"/>
    </row>
    <row r="6" ht="22.5">
      <c r="B6" s="78" t="s">
        <v>125</v>
      </c>
    </row>
    <row r="7" ht="12.75">
      <c r="B7" s="73" t="s">
        <v>42</v>
      </c>
    </row>
    <row r="9" spans="4:10" ht="18.75">
      <c r="D9" s="140" t="s">
        <v>43</v>
      </c>
      <c r="E9" s="140"/>
      <c r="F9" s="140"/>
      <c r="G9" s="25"/>
      <c r="H9" s="140" t="s">
        <v>132</v>
      </c>
      <c r="I9" s="140"/>
      <c r="J9" s="140"/>
    </row>
    <row r="10" spans="4:10" ht="18.75">
      <c r="D10" s="141" t="s">
        <v>131</v>
      </c>
      <c r="E10" s="140"/>
      <c r="F10" s="140"/>
      <c r="H10" s="141" t="s">
        <v>131</v>
      </c>
      <c r="I10" s="140"/>
      <c r="J10" s="140"/>
    </row>
    <row r="11" spans="4:10" ht="18.75">
      <c r="D11" s="79">
        <v>2006</v>
      </c>
      <c r="E11" s="79"/>
      <c r="F11" s="79">
        <v>2005</v>
      </c>
      <c r="G11" s="79"/>
      <c r="H11" s="79">
        <v>2006</v>
      </c>
      <c r="I11" s="79"/>
      <c r="J11" s="79">
        <v>2005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177106</v>
      </c>
      <c r="E13" s="81"/>
      <c r="F13" s="81">
        <v>153616</v>
      </c>
      <c r="G13" s="81"/>
      <c r="H13" s="81">
        <v>478930</v>
      </c>
      <c r="I13" s="81"/>
      <c r="J13" s="81">
        <v>538750</v>
      </c>
    </row>
    <row r="14" spans="2:10" ht="18.75">
      <c r="B14" s="25" t="s">
        <v>46</v>
      </c>
      <c r="D14" s="82">
        <v>-155075</v>
      </c>
      <c r="E14" s="81"/>
      <c r="F14" s="82">
        <v>-143176</v>
      </c>
      <c r="G14" s="81"/>
      <c r="H14" s="82">
        <v>-427465</v>
      </c>
      <c r="I14" s="81"/>
      <c r="J14" s="82">
        <v>-499657</v>
      </c>
    </row>
    <row r="15" spans="2:10" ht="18.75">
      <c r="B15" s="80" t="s">
        <v>47</v>
      </c>
      <c r="D15" s="81">
        <f>D13+D14</f>
        <v>22031</v>
      </c>
      <c r="E15" s="81"/>
      <c r="F15" s="81">
        <f>F13+F14</f>
        <v>10440</v>
      </c>
      <c r="G15" s="81"/>
      <c r="H15" s="81">
        <f>H13+H14</f>
        <v>51465</v>
      </c>
      <c r="I15" s="81"/>
      <c r="J15" s="81">
        <f>J13+J14</f>
        <v>39093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107</v>
      </c>
      <c r="D17" s="81">
        <v>595</v>
      </c>
      <c r="E17" s="81"/>
      <c r="F17" s="81">
        <v>1388</v>
      </c>
      <c r="G17" s="81"/>
      <c r="H17" s="81">
        <v>3529</v>
      </c>
      <c r="I17" s="81"/>
      <c r="J17" s="81">
        <v>5487</v>
      </c>
    </row>
    <row r="18" spans="2:10" ht="18.75">
      <c r="B18" s="25" t="s">
        <v>108</v>
      </c>
      <c r="D18" s="81">
        <v>-1422</v>
      </c>
      <c r="E18" s="81"/>
      <c r="F18" s="99">
        <v>-1185</v>
      </c>
      <c r="G18" s="81"/>
      <c r="H18" s="99">
        <v>-3860</v>
      </c>
      <c r="I18" s="81"/>
      <c r="J18" s="99">
        <v>-4419</v>
      </c>
    </row>
    <row r="19" spans="2:10" ht="18.75">
      <c r="B19" s="25" t="s">
        <v>109</v>
      </c>
      <c r="D19" s="81">
        <v>-2232</v>
      </c>
      <c r="E19" s="81"/>
      <c r="F19" s="99">
        <v>-2514</v>
      </c>
      <c r="G19" s="81"/>
      <c r="H19" s="99">
        <v>-6621</v>
      </c>
      <c r="I19" s="81"/>
      <c r="J19" s="99">
        <v>-7400</v>
      </c>
    </row>
    <row r="20" spans="2:10" ht="18.75">
      <c r="B20" s="25" t="s">
        <v>110</v>
      </c>
      <c r="D20" s="82">
        <v>0</v>
      </c>
      <c r="E20" s="81"/>
      <c r="F20" s="82">
        <v>0</v>
      </c>
      <c r="G20" s="81"/>
      <c r="H20" s="82">
        <v>0</v>
      </c>
      <c r="I20" s="81"/>
      <c r="J20" s="82">
        <v>0</v>
      </c>
    </row>
    <row r="21" spans="2:10" ht="18.75">
      <c r="B21" s="80" t="s">
        <v>111</v>
      </c>
      <c r="D21" s="81">
        <f>D15+D18+D17+D19+D20</f>
        <v>18972</v>
      </c>
      <c r="E21" s="81"/>
      <c r="F21" s="81">
        <f>F15+F18+F17+F19+F20</f>
        <v>8129</v>
      </c>
      <c r="G21" s="81"/>
      <c r="H21" s="81">
        <f>H15+H18+H17+H19+H20</f>
        <v>44513</v>
      </c>
      <c r="I21" s="81"/>
      <c r="J21" s="81">
        <f>J15+J18+J17+J19+J20</f>
        <v>32761</v>
      </c>
    </row>
    <row r="22" spans="2:10" ht="18.75">
      <c r="B22" s="25" t="s">
        <v>112</v>
      </c>
      <c r="D22" s="82">
        <v>-1034</v>
      </c>
      <c r="E22" s="81"/>
      <c r="F22" s="82">
        <v>-1313</v>
      </c>
      <c r="G22" s="81"/>
      <c r="H22" s="82">
        <v>-2537</v>
      </c>
      <c r="I22" s="81"/>
      <c r="J22" s="82">
        <v>-3661</v>
      </c>
    </row>
    <row r="23" spans="2:10" ht="18.75">
      <c r="B23" s="80" t="s">
        <v>48</v>
      </c>
      <c r="D23" s="81">
        <f>D21+D22</f>
        <v>17938</v>
      </c>
      <c r="E23" s="81"/>
      <c r="F23" s="81">
        <f>F21+F22</f>
        <v>6816</v>
      </c>
      <c r="G23" s="81"/>
      <c r="H23" s="81">
        <f>H21+H22</f>
        <v>41976</v>
      </c>
      <c r="I23" s="81"/>
      <c r="J23" s="81">
        <f>J21+J22</f>
        <v>29100</v>
      </c>
    </row>
    <row r="24" spans="2:10" ht="18.75">
      <c r="B24" s="25" t="s">
        <v>49</v>
      </c>
      <c r="D24" s="81">
        <v>-2631</v>
      </c>
      <c r="E24" s="81"/>
      <c r="F24" s="81">
        <v>-990</v>
      </c>
      <c r="G24" s="81"/>
      <c r="H24" s="81">
        <v>-7052</v>
      </c>
      <c r="I24" s="81"/>
      <c r="J24" s="81">
        <v>-4211</v>
      </c>
    </row>
    <row r="25" spans="2:10" ht="19.5" thickBot="1">
      <c r="B25" s="80" t="s">
        <v>35</v>
      </c>
      <c r="D25" s="83">
        <f>D23+D24</f>
        <v>15307</v>
      </c>
      <c r="E25" s="81"/>
      <c r="F25" s="83">
        <f>F23+F24</f>
        <v>5826</v>
      </c>
      <c r="G25" s="81"/>
      <c r="H25" s="83">
        <f>H23+H24</f>
        <v>34924</v>
      </c>
      <c r="I25" s="81"/>
      <c r="J25" s="83">
        <f>J23+J24</f>
        <v>24889</v>
      </c>
    </row>
    <row r="26" spans="2:10" ht="19.5" thickTop="1">
      <c r="B26" s="80"/>
      <c r="D26" s="99"/>
      <c r="E26" s="81"/>
      <c r="F26" s="99"/>
      <c r="G26" s="81"/>
      <c r="H26" s="99"/>
      <c r="I26" s="81"/>
      <c r="J26" s="99"/>
    </row>
    <row r="27" spans="2:10" ht="18.75">
      <c r="B27" s="80" t="s">
        <v>113</v>
      </c>
      <c r="D27" s="99"/>
      <c r="E27" s="81"/>
      <c r="F27" s="99"/>
      <c r="G27" s="99"/>
      <c r="H27" s="99"/>
      <c r="I27" s="99"/>
      <c r="J27" s="99"/>
    </row>
    <row r="28" spans="2:10" ht="19.5" thickBot="1">
      <c r="B28" s="25" t="s">
        <v>50</v>
      </c>
      <c r="D28" s="130">
        <f>D$25/(99304.72)*100</f>
        <v>15.414171652666662</v>
      </c>
      <c r="E28" s="81"/>
      <c r="F28" s="130">
        <f>F$25/(95547.359+3757.361)*100</f>
        <v>5.866790621835498</v>
      </c>
      <c r="G28" s="81"/>
      <c r="H28" s="130">
        <f>H$25/(99304.72)*100</f>
        <v>35.16851968365653</v>
      </c>
      <c r="I28" s="81"/>
      <c r="J28" s="130">
        <f>J$25/(95547.359+3757.361)*100</f>
        <v>25.06325983296665</v>
      </c>
    </row>
    <row r="29" spans="2:10" ht="20.25" thickBot="1" thickTop="1">
      <c r="B29" s="25" t="s">
        <v>51</v>
      </c>
      <c r="D29" s="101" t="s">
        <v>84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39"/>
      <c r="C33" s="139"/>
      <c r="D33" s="139"/>
      <c r="E33" s="139"/>
      <c r="F33" s="139"/>
      <c r="G33" s="139"/>
      <c r="H33" s="139"/>
      <c r="I33" s="139"/>
      <c r="J33" s="139"/>
    </row>
    <row r="34" spans="2:10" ht="12.75">
      <c r="B34" s="139"/>
      <c r="C34" s="139"/>
      <c r="D34" s="139"/>
      <c r="E34" s="139"/>
      <c r="F34" s="139"/>
      <c r="G34" s="139"/>
      <c r="H34" s="139"/>
      <c r="I34" s="139"/>
      <c r="J34" s="139"/>
    </row>
    <row r="37" spans="2:10" ht="12.75">
      <c r="B37" s="139"/>
      <c r="C37" s="139"/>
      <c r="D37" s="139"/>
      <c r="E37" s="139"/>
      <c r="F37" s="139"/>
      <c r="G37" s="139"/>
      <c r="H37" s="139"/>
      <c r="I37" s="139"/>
      <c r="J37" s="139"/>
    </row>
    <row r="38" spans="2:10" ht="12.75">
      <c r="B38" s="139"/>
      <c r="C38" s="139"/>
      <c r="D38" s="139"/>
      <c r="E38" s="139"/>
      <c r="F38" s="139"/>
      <c r="G38" s="139"/>
      <c r="H38" s="139"/>
      <c r="I38" s="139"/>
      <c r="J38" s="139"/>
    </row>
    <row r="43" spans="2:10" ht="12.75">
      <c r="B43" s="139"/>
      <c r="C43" s="139"/>
      <c r="D43" s="139"/>
      <c r="E43" s="139"/>
      <c r="F43" s="139"/>
      <c r="G43" s="139"/>
      <c r="H43" s="139"/>
      <c r="I43" s="139"/>
      <c r="J43" s="139"/>
    </row>
    <row r="44" spans="2:10" ht="12.75">
      <c r="B44" s="139"/>
      <c r="C44" s="139"/>
      <c r="D44" s="139"/>
      <c r="E44" s="139"/>
      <c r="F44" s="139"/>
      <c r="G44" s="139"/>
      <c r="H44" s="139"/>
      <c r="I44" s="139"/>
      <c r="J44" s="139"/>
    </row>
    <row r="47" spans="2:10" ht="12.75">
      <c r="B47" s="139"/>
      <c r="C47" s="139"/>
      <c r="D47" s="139"/>
      <c r="E47" s="139"/>
      <c r="F47" s="139"/>
      <c r="G47" s="139"/>
      <c r="H47" s="139"/>
      <c r="I47" s="139"/>
      <c r="J47" s="139"/>
    </row>
    <row r="48" spans="2:10" ht="12.75">
      <c r="B48" s="139"/>
      <c r="C48" s="139"/>
      <c r="D48" s="139"/>
      <c r="E48" s="139"/>
      <c r="F48" s="139"/>
      <c r="G48" s="139"/>
      <c r="H48" s="139"/>
      <c r="I48" s="139"/>
      <c r="J48" s="139"/>
    </row>
    <row r="52" spans="2:10" ht="12.75">
      <c r="B52" s="139" t="s">
        <v>121</v>
      </c>
      <c r="C52" s="139"/>
      <c r="D52" s="139"/>
      <c r="E52" s="139"/>
      <c r="F52" s="139"/>
      <c r="G52" s="139"/>
      <c r="H52" s="139"/>
      <c r="I52" s="139"/>
      <c r="J52" s="139"/>
    </row>
    <row r="53" spans="2:10" ht="12.75">
      <c r="B53" s="139" t="s">
        <v>117</v>
      </c>
      <c r="C53" s="139"/>
      <c r="D53" s="139"/>
      <c r="E53" s="139"/>
      <c r="F53" s="139"/>
      <c r="G53" s="139"/>
      <c r="H53" s="139"/>
      <c r="I53" s="139"/>
      <c r="J53" s="139"/>
    </row>
  </sheetData>
  <mergeCells count="14">
    <mergeCell ref="D9:F9"/>
    <mergeCell ref="H9:J9"/>
    <mergeCell ref="D10:F10"/>
    <mergeCell ref="H10:J10"/>
    <mergeCell ref="B33:J33"/>
    <mergeCell ref="B34:J34"/>
    <mergeCell ref="B37:J37"/>
    <mergeCell ref="B38:J38"/>
    <mergeCell ref="B52:J52"/>
    <mergeCell ref="B53:J53"/>
    <mergeCell ref="B43:J43"/>
    <mergeCell ref="B44:J44"/>
    <mergeCell ref="B47:J47"/>
    <mergeCell ref="B48:J48"/>
  </mergeCells>
  <printOptions/>
  <pageMargins left="0.75" right="0.75" top="1" bottom="1" header="0.5" footer="0.5"/>
  <pageSetup horizontalDpi="300" verticalDpi="300" orientation="portrait" scale="77" r:id="rId1"/>
  <headerFooter alignWithMargins="0">
    <oddFooter>&amp;R&amp;12 4 - 20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J59"/>
  <sheetViews>
    <sheetView tabSelected="1" view="pageBreakPreview" zoomScale="60" zoomScaleNormal="60" workbookViewId="0" topLeftCell="A43">
      <selection activeCell="C52" sqref="C5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2" customWidth="1"/>
    <col min="5" max="5" width="3.421875" style="0" customWidth="1"/>
    <col min="6" max="6" width="17.421875" style="132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86</v>
      </c>
    </row>
    <row r="6" ht="22.5">
      <c r="B6" s="78" t="s">
        <v>125</v>
      </c>
    </row>
    <row r="9" spans="4:8" ht="18.75">
      <c r="D9" s="136" t="s">
        <v>124</v>
      </c>
      <c r="E9" s="85"/>
      <c r="F9" s="98" t="s">
        <v>129</v>
      </c>
      <c r="G9" s="86"/>
      <c r="H9" s="86"/>
    </row>
    <row r="10" spans="4:8" ht="18.75">
      <c r="D10" s="33" t="s">
        <v>52</v>
      </c>
      <c r="E10" s="85"/>
      <c r="F10" s="33" t="s">
        <v>52</v>
      </c>
      <c r="G10" s="86"/>
      <c r="H10" s="86"/>
    </row>
    <row r="11" spans="4:8" ht="12.75">
      <c r="D11" s="137"/>
      <c r="E11" s="86"/>
      <c r="F11"/>
      <c r="G11" s="86"/>
      <c r="H11" s="86"/>
    </row>
    <row r="12" spans="2:8" ht="18.75">
      <c r="B12" s="25" t="s">
        <v>53</v>
      </c>
      <c r="C12" s="25"/>
      <c r="D12" s="25"/>
      <c r="E12" s="86"/>
      <c r="F12" s="25"/>
      <c r="G12" s="86"/>
      <c r="H12" s="86"/>
    </row>
    <row r="13" spans="2:8" ht="18.75">
      <c r="B13" s="25"/>
      <c r="C13" s="25" t="s">
        <v>54</v>
      </c>
      <c r="D13" s="87">
        <v>41976</v>
      </c>
      <c r="E13" s="88"/>
      <c r="F13" s="87">
        <v>29100</v>
      </c>
      <c r="G13" s="88"/>
      <c r="H13" s="89"/>
    </row>
    <row r="14" spans="2:8" ht="18.75">
      <c r="B14" s="25"/>
      <c r="C14" s="25"/>
      <c r="D14" s="90"/>
      <c r="E14" s="86"/>
      <c r="F14" s="90"/>
      <c r="G14" s="86"/>
      <c r="H14" s="86"/>
    </row>
    <row r="15" spans="2:8" ht="18.75">
      <c r="B15" s="25"/>
      <c r="C15" s="25" t="s">
        <v>55</v>
      </c>
      <c r="D15" s="90">
        <v>8134</v>
      </c>
      <c r="E15" s="86"/>
      <c r="F15" s="90">
        <f>11916+3</f>
        <v>11919</v>
      </c>
      <c r="G15" s="86"/>
      <c r="H15" s="88"/>
    </row>
    <row r="16" spans="2:8" ht="18.75">
      <c r="B16" s="25"/>
      <c r="C16" s="25" t="s">
        <v>56</v>
      </c>
      <c r="D16" s="90">
        <v>-3837</v>
      </c>
      <c r="E16" s="86"/>
      <c r="F16" s="90">
        <f>3661-1198-9658</f>
        <v>-7195</v>
      </c>
      <c r="G16" s="86"/>
      <c r="H16" s="88"/>
    </row>
    <row r="17" spans="2:8" ht="18.75">
      <c r="B17" s="25"/>
      <c r="C17" s="25"/>
      <c r="D17" s="90"/>
      <c r="E17" s="86"/>
      <c r="F17" s="90"/>
      <c r="G17" s="86"/>
      <c r="H17" s="86"/>
    </row>
    <row r="18" spans="2:8" ht="18.75">
      <c r="B18" s="25" t="s">
        <v>57</v>
      </c>
      <c r="C18" s="25"/>
      <c r="D18" s="90">
        <f>SUM(D13:D16)</f>
        <v>46273</v>
      </c>
      <c r="E18" s="91"/>
      <c r="F18" s="90">
        <f>SUM(F13:F16)</f>
        <v>33824</v>
      </c>
      <c r="G18" s="91"/>
      <c r="H18" s="91"/>
    </row>
    <row r="19" spans="2:8" ht="18.75">
      <c r="B19" s="25"/>
      <c r="C19" s="25"/>
      <c r="D19" s="90"/>
      <c r="E19" s="86"/>
      <c r="F19" s="90"/>
      <c r="G19" s="86"/>
      <c r="H19" s="86"/>
    </row>
    <row r="20" spans="2:8" ht="18.75">
      <c r="B20" s="25" t="s">
        <v>58</v>
      </c>
      <c r="C20" s="25"/>
      <c r="D20" s="90"/>
      <c r="E20" s="86"/>
      <c r="F20" s="90"/>
      <c r="G20" s="86"/>
      <c r="H20" s="86"/>
    </row>
    <row r="21" spans="2:8" ht="18.75">
      <c r="B21" s="25"/>
      <c r="C21" s="25" t="s">
        <v>59</v>
      </c>
      <c r="D21" s="92">
        <f>-103496+100600</f>
        <v>-2896</v>
      </c>
      <c r="E21" s="88"/>
      <c r="F21" s="92">
        <f>-124442+116613</f>
        <v>-7829</v>
      </c>
      <c r="G21" s="88"/>
      <c r="H21" s="89"/>
    </row>
    <row r="22" spans="2:8" ht="18.75">
      <c r="B22" s="25"/>
      <c r="C22" s="25" t="s">
        <v>60</v>
      </c>
      <c r="D22" s="92">
        <f>-70479+56058</f>
        <v>-14421</v>
      </c>
      <c r="E22" s="88"/>
      <c r="F22" s="92">
        <f>86623-42860</f>
        <v>43763</v>
      </c>
      <c r="G22" s="88"/>
      <c r="H22" s="89"/>
    </row>
    <row r="23" spans="2:8" ht="18.75">
      <c r="B23" s="25"/>
      <c r="C23" s="25" t="s">
        <v>61</v>
      </c>
      <c r="D23" s="93">
        <f>17387-32125</f>
        <v>-14738</v>
      </c>
      <c r="E23" s="86"/>
      <c r="F23" s="93">
        <f>-48782+22110</f>
        <v>-26672</v>
      </c>
      <c r="G23" s="88"/>
      <c r="H23" s="89"/>
    </row>
    <row r="24" spans="2:8" ht="18.75">
      <c r="B24" s="25"/>
      <c r="C24" s="25"/>
      <c r="D24" s="90"/>
      <c r="E24" s="86"/>
      <c r="F24" s="90"/>
      <c r="G24" s="86"/>
      <c r="H24" s="86"/>
    </row>
    <row r="25" spans="2:8" ht="18.75">
      <c r="B25" s="25" t="s">
        <v>85</v>
      </c>
      <c r="C25" s="25"/>
      <c r="D25" s="94">
        <f>SUM(D18:D23)</f>
        <v>14218</v>
      </c>
      <c r="E25" s="91"/>
      <c r="F25" s="94">
        <f>SUM(F18:F23)</f>
        <v>43086</v>
      </c>
      <c r="G25" s="91"/>
      <c r="H25" s="91"/>
    </row>
    <row r="26" spans="2:8" ht="18.75">
      <c r="B26" s="25"/>
      <c r="C26" s="25"/>
      <c r="D26" s="90"/>
      <c r="E26" s="86"/>
      <c r="F26" s="90"/>
      <c r="G26" s="86"/>
      <c r="H26" s="86"/>
    </row>
    <row r="27" spans="2:8" ht="18.75">
      <c r="B27" s="25"/>
      <c r="C27" s="25"/>
      <c r="D27" s="90"/>
      <c r="E27" s="86"/>
      <c r="F27" s="90"/>
      <c r="G27" s="86"/>
      <c r="H27" s="86"/>
    </row>
    <row r="28" spans="2:8" ht="18.75">
      <c r="B28" s="25" t="s">
        <v>62</v>
      </c>
      <c r="C28" s="25"/>
      <c r="D28" s="90"/>
      <c r="E28" s="86"/>
      <c r="F28" s="90"/>
      <c r="G28" s="86"/>
      <c r="H28" s="86"/>
    </row>
    <row r="29" spans="2:8" ht="18.75">
      <c r="B29" s="25"/>
      <c r="C29" s="95" t="s">
        <v>63</v>
      </c>
      <c r="D29" s="90">
        <v>0</v>
      </c>
      <c r="E29" s="88"/>
      <c r="F29" s="90">
        <v>0</v>
      </c>
      <c r="G29" s="88"/>
      <c r="H29" s="88"/>
    </row>
    <row r="30" spans="2:8" ht="18.75">
      <c r="B30" s="25"/>
      <c r="C30" s="95" t="s">
        <v>64</v>
      </c>
      <c r="D30" s="90">
        <f>-5354+484+560+505</f>
        <v>-3805</v>
      </c>
      <c r="E30" s="96"/>
      <c r="F30" s="90">
        <f>-15179+1198</f>
        <v>-13981</v>
      </c>
      <c r="G30" s="96"/>
      <c r="H30" s="89"/>
    </row>
    <row r="31" spans="2:8" ht="18.75">
      <c r="B31" s="25"/>
      <c r="C31" s="25"/>
      <c r="D31" s="90"/>
      <c r="E31" s="86"/>
      <c r="F31" s="90"/>
      <c r="G31" s="86"/>
      <c r="H31" s="86"/>
    </row>
    <row r="32" spans="2:8" ht="18.75">
      <c r="B32" s="25" t="s">
        <v>65</v>
      </c>
      <c r="C32" s="25"/>
      <c r="D32" s="94">
        <f>SUM(D29:D31)</f>
        <v>-3805</v>
      </c>
      <c r="E32" s="91"/>
      <c r="F32" s="94">
        <f>SUM(F29:F31)</f>
        <v>-13981</v>
      </c>
      <c r="G32" s="91"/>
      <c r="H32" s="91"/>
    </row>
    <row r="33" spans="2:8" ht="18.75">
      <c r="B33" s="25"/>
      <c r="C33" s="25"/>
      <c r="D33" s="90"/>
      <c r="E33" s="86"/>
      <c r="F33" s="90"/>
      <c r="G33" s="86"/>
      <c r="H33" s="86"/>
    </row>
    <row r="34" spans="2:8" ht="18.75">
      <c r="B34" s="25" t="s">
        <v>66</v>
      </c>
      <c r="C34" s="25"/>
      <c r="D34" s="90"/>
      <c r="E34" s="86"/>
      <c r="F34" s="90"/>
      <c r="G34" s="86"/>
      <c r="H34" s="86"/>
    </row>
    <row r="35" spans="2:8" ht="18.75">
      <c r="B35" s="25"/>
      <c r="C35" s="95" t="s">
        <v>67</v>
      </c>
      <c r="D35" s="90">
        <v>0</v>
      </c>
      <c r="E35" s="86"/>
      <c r="F35" s="90">
        <v>3758</v>
      </c>
      <c r="G35" s="86"/>
      <c r="H35" s="86"/>
    </row>
    <row r="36" spans="2:8" ht="18.75">
      <c r="B36" s="25"/>
      <c r="C36" s="95" t="s">
        <v>68</v>
      </c>
      <c r="D36" s="90">
        <v>18794</v>
      </c>
      <c r="E36" s="88"/>
      <c r="F36" s="90">
        <f>-14437+4907</f>
        <v>-9530</v>
      </c>
      <c r="G36" s="88"/>
      <c r="H36" s="88"/>
    </row>
    <row r="37" spans="2:8" ht="18.75">
      <c r="B37" s="25"/>
      <c r="C37" s="95" t="s">
        <v>69</v>
      </c>
      <c r="D37" s="90">
        <f>-5720-5800</f>
        <v>-11520</v>
      </c>
      <c r="E37" s="88"/>
      <c r="F37" s="90">
        <f>-5643-5005</f>
        <v>-10648</v>
      </c>
      <c r="G37" s="88"/>
      <c r="H37" s="88"/>
    </row>
    <row r="38" spans="2:8" ht="18.75">
      <c r="B38" s="25"/>
      <c r="C38" s="95" t="s">
        <v>70</v>
      </c>
      <c r="D38" s="90">
        <v>-2537</v>
      </c>
      <c r="E38" s="88"/>
      <c r="F38" s="90">
        <v>-3661</v>
      </c>
      <c r="G38" s="88"/>
      <c r="H38" s="88"/>
    </row>
    <row r="39" spans="2:8" ht="18.75">
      <c r="B39" s="25"/>
      <c r="C39" s="25"/>
      <c r="D39" s="90"/>
      <c r="E39" s="86"/>
      <c r="F39" s="90"/>
      <c r="G39" s="86"/>
      <c r="H39" s="86"/>
    </row>
    <row r="40" spans="2:8" ht="18.75">
      <c r="B40" s="25" t="s">
        <v>130</v>
      </c>
      <c r="C40" s="25"/>
      <c r="D40" s="94">
        <f>SUM(D35:D39)</f>
        <v>4737</v>
      </c>
      <c r="E40" s="91"/>
      <c r="F40" s="94">
        <f>SUM(F35:F39)</f>
        <v>-20081</v>
      </c>
      <c r="G40" s="91"/>
      <c r="H40" s="91"/>
    </row>
    <row r="41" spans="2:8" ht="18.75">
      <c r="B41" s="25"/>
      <c r="C41" s="25"/>
      <c r="D41" s="90"/>
      <c r="E41" s="86"/>
      <c r="F41" s="90"/>
      <c r="G41" s="86"/>
      <c r="H41" s="86"/>
    </row>
    <row r="42" spans="2:8" ht="18.75">
      <c r="B42" s="25" t="s">
        <v>71</v>
      </c>
      <c r="C42" s="25"/>
      <c r="D42" s="90">
        <v>-2542</v>
      </c>
      <c r="E42" s="86"/>
      <c r="F42" s="90">
        <v>100</v>
      </c>
      <c r="G42" s="86"/>
      <c r="H42" s="86"/>
    </row>
    <row r="43" spans="2:8" ht="18.75">
      <c r="B43" s="25"/>
      <c r="C43" s="25" t="s">
        <v>72</v>
      </c>
      <c r="D43" s="90"/>
      <c r="E43" s="86"/>
      <c r="F43" s="90"/>
      <c r="G43" s="86"/>
      <c r="H43" s="86"/>
    </row>
    <row r="44" spans="2:8" ht="18.75">
      <c r="B44" s="25"/>
      <c r="C44" s="25"/>
      <c r="D44" s="90"/>
      <c r="E44" s="86"/>
      <c r="F44" s="90"/>
      <c r="G44" s="86"/>
      <c r="H44" s="86"/>
    </row>
    <row r="45" spans="2:8" ht="18.75">
      <c r="B45" s="25" t="s">
        <v>73</v>
      </c>
      <c r="C45" s="25"/>
      <c r="D45" s="90">
        <f>D25+D32+D40+D42</f>
        <v>12608</v>
      </c>
      <c r="E45" s="91"/>
      <c r="F45" s="90">
        <f>F25+F32+F40+F42</f>
        <v>9124</v>
      </c>
      <c r="G45" s="91"/>
      <c r="H45" s="91"/>
    </row>
    <row r="46" spans="2:8" ht="18.75">
      <c r="B46" s="25"/>
      <c r="C46" s="25"/>
      <c r="D46" s="90"/>
      <c r="E46" s="86"/>
      <c r="F46" s="90"/>
      <c r="G46" s="86"/>
      <c r="H46" s="86"/>
    </row>
    <row r="47" spans="2:8" ht="18.75">
      <c r="B47" s="25" t="s">
        <v>74</v>
      </c>
      <c r="C47" s="25"/>
      <c r="D47" s="90">
        <v>35336</v>
      </c>
      <c r="E47" s="88"/>
      <c r="F47" s="90">
        <v>30444</v>
      </c>
      <c r="G47" s="88"/>
      <c r="H47" s="89"/>
    </row>
    <row r="48" spans="2:8" ht="18.75">
      <c r="B48" s="25"/>
      <c r="C48" s="25"/>
      <c r="D48" s="90"/>
      <c r="E48" s="86"/>
      <c r="F48" s="90"/>
      <c r="G48" s="86"/>
      <c r="H48" s="86"/>
    </row>
    <row r="49" spans="2:8" ht="19.5" thickBot="1">
      <c r="B49" s="25" t="s">
        <v>75</v>
      </c>
      <c r="C49" s="25"/>
      <c r="D49" s="97">
        <f>D47+D45</f>
        <v>47944</v>
      </c>
      <c r="E49" s="91"/>
      <c r="F49" s="97">
        <f>F47+F45</f>
        <v>39568</v>
      </c>
      <c r="G49" s="91"/>
      <c r="H49" s="91"/>
    </row>
    <row r="50" spans="2:8" ht="19.5" thickTop="1">
      <c r="B50" s="25"/>
      <c r="C50" s="25"/>
      <c r="D50" s="133"/>
      <c r="E50" s="86"/>
      <c r="F50" s="133"/>
      <c r="G50" s="86"/>
      <c r="H50" s="86"/>
    </row>
    <row r="51" spans="2:8" ht="18.75">
      <c r="B51" s="73"/>
      <c r="C51" s="25"/>
      <c r="D51" s="133"/>
      <c r="E51" s="86"/>
      <c r="G51" s="86"/>
      <c r="H51" s="86"/>
    </row>
    <row r="52" spans="2:8" ht="18.75">
      <c r="B52" s="25"/>
      <c r="C52" s="25"/>
      <c r="D52" s="135"/>
      <c r="E52" s="86"/>
      <c r="F52" s="134"/>
      <c r="G52" s="86"/>
      <c r="H52" s="86"/>
    </row>
    <row r="53" spans="2:8" ht="18.75">
      <c r="B53" s="73"/>
      <c r="C53" s="25"/>
      <c r="D53" s="135"/>
      <c r="E53" s="86"/>
      <c r="F53" s="134"/>
      <c r="G53" s="86"/>
      <c r="H53" s="86"/>
    </row>
    <row r="54" spans="2:8" ht="18.75">
      <c r="B54" s="25"/>
      <c r="C54" s="25"/>
      <c r="D54" s="135"/>
      <c r="E54" s="86"/>
      <c r="F54" s="134"/>
      <c r="G54" s="86"/>
      <c r="H54" s="86"/>
    </row>
    <row r="55" spans="2:8" ht="18.75">
      <c r="B55" s="25"/>
      <c r="C55" s="25"/>
      <c r="D55" s="135"/>
      <c r="E55" s="86"/>
      <c r="F55" s="135"/>
      <c r="G55" s="86"/>
      <c r="H55" s="86"/>
    </row>
    <row r="56" spans="2:8" ht="18.75">
      <c r="B56" s="25"/>
      <c r="C56" s="25"/>
      <c r="D56" s="133"/>
      <c r="E56" s="86"/>
      <c r="F56" s="133"/>
      <c r="G56" s="86"/>
      <c r="H56" s="86"/>
    </row>
    <row r="57" spans="2:8" ht="18.75">
      <c r="B57" s="25"/>
      <c r="C57" s="25"/>
      <c r="D57" s="133"/>
      <c r="E57" s="86"/>
      <c r="F57" s="133"/>
      <c r="G57" s="86"/>
      <c r="H57" s="86"/>
    </row>
    <row r="58" spans="2:8" ht="18.75">
      <c r="B58" s="100" t="s">
        <v>122</v>
      </c>
      <c r="C58" s="25"/>
      <c r="D58" s="133"/>
      <c r="E58" s="86"/>
      <c r="F58" s="133"/>
      <c r="G58" s="86"/>
      <c r="H58" s="86"/>
    </row>
    <row r="59" spans="2:10" ht="15">
      <c r="B59" s="142" t="s">
        <v>118</v>
      </c>
      <c r="C59" s="142"/>
      <c r="D59" s="142"/>
      <c r="E59" s="142"/>
      <c r="F59" s="142"/>
      <c r="G59" s="142"/>
      <c r="H59" s="142"/>
      <c r="I59" s="142"/>
      <c r="J59" s="142"/>
    </row>
  </sheetData>
  <mergeCells count="1">
    <mergeCell ref="B59:J59"/>
  </mergeCells>
  <printOptions/>
  <pageMargins left="0.75" right="0.75" top="1" bottom="0.46" header="0.5" footer="0.46"/>
  <pageSetup horizontalDpi="360" verticalDpi="360" orientation="portrait" scale="64" r:id="rId1"/>
  <headerFooter alignWithMargins="0">
    <oddFooter>&amp;R&amp;12 4 - 22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mw</cp:lastModifiedBy>
  <cp:lastPrinted>2007-01-24T09:50:07Z</cp:lastPrinted>
  <dcterms:created xsi:type="dcterms:W3CDTF">2004-10-19T07:22:43Z</dcterms:created>
  <dcterms:modified xsi:type="dcterms:W3CDTF">2007-01-24T09:53:31Z</dcterms:modified>
  <cp:category/>
  <cp:version/>
  <cp:contentType/>
  <cp:contentStatus/>
</cp:coreProperties>
</file>